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4355" windowHeight="7740" activeTab="1"/>
  </bookViews>
  <sheets>
    <sheet name="Valuation" sheetId="1" r:id="rId1"/>
    <sheet name="Albany State" sheetId="3" r:id="rId2"/>
  </sheets>
  <calcPr calcId="144525"/>
</workbook>
</file>

<file path=xl/calcChain.xml><?xml version="1.0" encoding="utf-8"?>
<calcChain xmlns="http://schemas.openxmlformats.org/spreadsheetml/2006/main">
  <c r="A97" i="1" l="1"/>
  <c r="A98" i="1" s="1"/>
  <c r="A99" i="1" s="1"/>
  <c r="C86" i="1"/>
  <c r="C88" i="1" s="1"/>
  <c r="C91" i="1" s="1"/>
  <c r="C87" i="1"/>
  <c r="C75" i="1"/>
  <c r="C77" i="1" s="1"/>
  <c r="C79" i="1" s="1"/>
  <c r="C80" i="1" s="1"/>
  <c r="C98" i="1" s="1"/>
  <c r="C67" i="1"/>
  <c r="C68" i="1" s="1"/>
  <c r="C70" i="1" s="1"/>
  <c r="C71" i="1" s="1"/>
  <c r="C97" i="1" s="1"/>
  <c r="C27" i="1"/>
  <c r="C33" i="1" s="1"/>
  <c r="D9" i="1"/>
  <c r="D6" i="1"/>
  <c r="E6" i="1" s="1"/>
  <c r="F6" i="1" s="1"/>
  <c r="C92" i="1" l="1"/>
  <c r="C99" i="1" s="1"/>
  <c r="C38" i="1"/>
  <c r="C58" i="1"/>
  <c r="C60" i="1"/>
  <c r="C41" i="1"/>
  <c r="C34" i="1"/>
  <c r="D17" i="1"/>
  <c r="E17" i="1" s="1"/>
  <c r="C13" i="1"/>
  <c r="C9" i="1"/>
  <c r="C12" i="1" s="1"/>
  <c r="C14" i="1" l="1"/>
  <c r="C42" i="1"/>
  <c r="C44" i="1" s="1"/>
  <c r="D12" i="1" l="1"/>
  <c r="D14" i="1" s="1"/>
  <c r="C18" i="1" s="1"/>
  <c r="C21" i="1" s="1"/>
  <c r="C45" i="1"/>
  <c r="C47" i="1" s="1"/>
  <c r="C22" i="1" l="1"/>
  <c r="C23" i="1" s="1"/>
  <c r="C52" i="1"/>
  <c r="F9" i="1" l="1"/>
  <c r="F12" i="1" s="1"/>
  <c r="F14" i="1" s="1"/>
  <c r="E18" i="1" s="1"/>
  <c r="E21" i="1" s="1"/>
  <c r="E23" i="1" s="1"/>
  <c r="C53" i="1" s="1"/>
  <c r="C54" i="1" s="1"/>
  <c r="C55" i="1" s="1"/>
  <c r="E9" i="1"/>
  <c r="E12" i="1" s="1"/>
  <c r="E14" i="1" s="1"/>
  <c r="D18" i="1" s="1"/>
  <c r="D21" i="1" s="1"/>
  <c r="D23" i="1" s="1"/>
  <c r="C24" i="1" l="1"/>
  <c r="C56" i="1" s="1"/>
  <c r="C57" i="1" s="1"/>
  <c r="C59" i="1" s="1"/>
  <c r="C61" i="1" s="1"/>
  <c r="C96" i="1" s="1"/>
  <c r="C100" i="1" s="1"/>
</calcChain>
</file>

<file path=xl/sharedStrings.xml><?xml version="1.0" encoding="utf-8"?>
<sst xmlns="http://schemas.openxmlformats.org/spreadsheetml/2006/main" count="94" uniqueCount="76">
  <si>
    <t>Revenues</t>
  </si>
  <si>
    <t>COGS</t>
  </si>
  <si>
    <t>Gross Profit</t>
  </si>
  <si>
    <t>Depreciation</t>
  </si>
  <si>
    <t>SG&amp;A Expenses</t>
  </si>
  <si>
    <t>EBIT</t>
  </si>
  <si>
    <t>Tax Rate</t>
  </si>
  <si>
    <t>Assumptions</t>
  </si>
  <si>
    <t>Free Cash Flow Build-Up</t>
  </si>
  <si>
    <t>EBIAT</t>
  </si>
  <si>
    <t>Capital Expenditure</t>
  </si>
  <si>
    <t>Unlevered FCF</t>
  </si>
  <si>
    <t>Discount Rate (WACC)</t>
  </si>
  <si>
    <t>Present Value FCF</t>
  </si>
  <si>
    <t>Sum FCF (PV)</t>
  </si>
  <si>
    <t>Period</t>
  </si>
  <si>
    <t>WACC Calculation</t>
  </si>
  <si>
    <t>Share Price</t>
  </si>
  <si>
    <t>Diluted Shares Outstanding</t>
  </si>
  <si>
    <t>Cost of Debt</t>
  </si>
  <si>
    <t>After tax COD</t>
  </si>
  <si>
    <t>Cost of Equity</t>
  </si>
  <si>
    <t>Total Debt</t>
  </si>
  <si>
    <t>Total Equity</t>
  </si>
  <si>
    <t>Total Capital</t>
  </si>
  <si>
    <t>Debt Weighting</t>
  </si>
  <si>
    <t>Equity Weighting</t>
  </si>
  <si>
    <t>WACC</t>
  </si>
  <si>
    <t>Risk-free rate</t>
  </si>
  <si>
    <t>Market risk premium</t>
  </si>
  <si>
    <t>Equity Beta</t>
  </si>
  <si>
    <t>Terminal Value</t>
  </si>
  <si>
    <t>Long-term growth rate</t>
  </si>
  <si>
    <t xml:space="preserve">FCF (t+1) </t>
  </si>
  <si>
    <t>Terminal Value (PV)</t>
  </si>
  <si>
    <t>Growth in perpetuity model</t>
  </si>
  <si>
    <t>Enterprise Value</t>
  </si>
  <si>
    <t>Less Debt</t>
  </si>
  <si>
    <t>Equity Value</t>
  </si>
  <si>
    <t>Number of Shares</t>
  </si>
  <si>
    <t>Price Per Share</t>
  </si>
  <si>
    <t>Net Income</t>
  </si>
  <si>
    <t>Financial Projections</t>
  </si>
  <si>
    <t>Terminal  and Intrinsic Values</t>
  </si>
  <si>
    <t>Other Operating Expenses</t>
  </si>
  <si>
    <t>mns$</t>
  </si>
  <si>
    <t>Litten Company</t>
  </si>
  <si>
    <t>Litten Company Valuation</t>
  </si>
  <si>
    <t>1. Discounted Cashflow</t>
  </si>
  <si>
    <t>2. Price-to-book</t>
  </si>
  <si>
    <t>Comparable Company: Simon Property Group</t>
  </si>
  <si>
    <t>Market Cap</t>
  </si>
  <si>
    <t>Book Value</t>
  </si>
  <si>
    <t>Litten BV</t>
  </si>
  <si>
    <t>Litten Implied Market Cap</t>
  </si>
  <si>
    <t>Price-to-book</t>
  </si>
  <si>
    <t>Litten Price per Share</t>
  </si>
  <si>
    <t>3. Price-to-Earnings</t>
  </si>
  <si>
    <t>Price-to-Earnings</t>
  </si>
  <si>
    <t>Litten Net Income</t>
  </si>
  <si>
    <t>4. EV-EBITDA</t>
  </si>
  <si>
    <t>EBITDA</t>
  </si>
  <si>
    <t>EV-EBITDA</t>
  </si>
  <si>
    <t>Litten EBITDA</t>
  </si>
  <si>
    <t>Implied EV</t>
  </si>
  <si>
    <t>Plus Cash</t>
  </si>
  <si>
    <t>Litten Price per share</t>
  </si>
  <si>
    <t>Method</t>
  </si>
  <si>
    <t>Discounted Cash Flow</t>
  </si>
  <si>
    <t>Average Price</t>
  </si>
  <si>
    <t>Graduation Rate</t>
  </si>
  <si>
    <t>Average Cost</t>
  </si>
  <si>
    <t>Albany State University</t>
  </si>
  <si>
    <t>Georgia State University</t>
  </si>
  <si>
    <t>University of Georgia</t>
  </si>
  <si>
    <t>Clayton State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</si>
</sst>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9" fontId="0" fillId="2" borderId="0" xfId="2" applyFont="1" applyFill="1"/>
    <xf numFmtId="9" fontId="0" fillId="2" borderId="0" xfId="0" applyNumberFormat="1" applyFill="1"/>
    <xf numFmtId="2" fontId="0" fillId="2" borderId="0" xfId="0" applyNumberFormat="1" applyFill="1"/>
    <xf numFmtId="4" fontId="0" fillId="2" borderId="0" xfId="1" applyNumberFormat="1" applyFont="1" applyFill="1"/>
    <xf numFmtId="10" fontId="0" fillId="2" borderId="0" xfId="0" applyNumberFormat="1" applyFill="1"/>
    <xf numFmtId="10" fontId="0" fillId="2" borderId="0" xfId="2" applyNumberFormat="1" applyFont="1" applyFill="1"/>
    <xf numFmtId="164" fontId="0" fillId="2" borderId="0" xfId="0" applyNumberFormat="1" applyFill="1"/>
    <xf numFmtId="0" fontId="3" fillId="2" borderId="0" xfId="0" applyFont="1" applyFill="1"/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0" fillId="2" borderId="1" xfId="0" applyFill="1" applyBorder="1"/>
    <xf numFmtId="0" fontId="0" fillId="2" borderId="2" xfId="0" applyFill="1" applyBorder="1"/>
    <xf numFmtId="2" fontId="0" fillId="2" borderId="2" xfId="0" applyNumberFormat="1" applyFill="1" applyBorder="1"/>
    <xf numFmtId="10" fontId="3" fillId="2" borderId="0" xfId="0" applyNumberFormat="1" applyFont="1" applyFill="1"/>
    <xf numFmtId="164" fontId="0" fillId="2" borderId="2" xfId="0" applyNumberFormat="1" applyFill="1" applyBorder="1"/>
    <xf numFmtId="165" fontId="0" fillId="2" borderId="0" xfId="0" applyNumberFormat="1" applyFill="1"/>
    <xf numFmtId="0" fontId="2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3" fontId="0" fillId="2" borderId="0" xfId="3" applyFont="1" applyFill="1"/>
    <xf numFmtId="43" fontId="0" fillId="2" borderId="0" xfId="0" applyNumberFormat="1" applyFill="1"/>
    <xf numFmtId="44" fontId="0" fillId="2" borderId="0" xfId="1" applyFont="1" applyFill="1"/>
    <xf numFmtId="9" fontId="0" fillId="2" borderId="0" xfId="0" applyNumberFormat="1" applyFill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0"/>
  <sheetViews>
    <sheetView topLeftCell="A80" workbookViewId="0">
      <selection activeCell="H94" sqref="H94"/>
    </sheetView>
  </sheetViews>
  <sheetFormatPr defaultRowHeight="15" x14ac:dyDescent="0.25"/>
  <cols>
    <col min="1" max="1" width="9.140625" style="1"/>
    <col min="2" max="2" width="25" style="1" customWidth="1"/>
    <col min="3" max="3" width="15.7109375" style="1" customWidth="1"/>
    <col min="4" max="6" width="10.5703125" style="1" bestFit="1" customWidth="1"/>
    <col min="7" max="16384" width="9.140625" style="1"/>
  </cols>
  <sheetData>
    <row r="2" spans="2:11" x14ac:dyDescent="0.25">
      <c r="B2" s="1" t="s">
        <v>47</v>
      </c>
    </row>
    <row r="3" spans="2:11" x14ac:dyDescent="0.25">
      <c r="B3" s="1" t="s">
        <v>48</v>
      </c>
    </row>
    <row r="4" spans="2:11" x14ac:dyDescent="0.25">
      <c r="B4" s="20" t="s">
        <v>46</v>
      </c>
      <c r="C4" s="20"/>
      <c r="D4" s="20"/>
      <c r="E4" s="20"/>
      <c r="F4" s="20"/>
    </row>
    <row r="5" spans="2:11" x14ac:dyDescent="0.25">
      <c r="B5" s="20" t="s">
        <v>42</v>
      </c>
      <c r="C5" s="20"/>
      <c r="D5" s="20"/>
      <c r="E5" s="20"/>
      <c r="F5" s="20"/>
    </row>
    <row r="6" spans="2:11" x14ac:dyDescent="0.25">
      <c r="B6" s="10" t="s">
        <v>45</v>
      </c>
      <c r="C6" s="11">
        <v>2013</v>
      </c>
      <c r="D6" s="12">
        <f>C6+1</f>
        <v>2014</v>
      </c>
      <c r="E6" s="12">
        <f t="shared" ref="E6:F6" si="0">D6+1</f>
        <v>2015</v>
      </c>
      <c r="F6" s="12">
        <f t="shared" si="0"/>
        <v>2016</v>
      </c>
    </row>
    <row r="7" spans="2:11" x14ac:dyDescent="0.25">
      <c r="B7" s="1" t="s">
        <v>0</v>
      </c>
      <c r="C7" s="21">
        <v>6259</v>
      </c>
      <c r="D7" s="21">
        <v>10607.94</v>
      </c>
      <c r="E7" s="21">
        <v>12520.69</v>
      </c>
      <c r="F7" s="21">
        <v>14776.03</v>
      </c>
      <c r="G7" s="7"/>
      <c r="K7" s="18"/>
    </row>
    <row r="8" spans="2:11" x14ac:dyDescent="0.25">
      <c r="B8" s="13" t="s">
        <v>1</v>
      </c>
      <c r="C8" s="21">
        <v>4854</v>
      </c>
      <c r="D8" s="21">
        <v>8570.14</v>
      </c>
      <c r="E8" s="21">
        <v>10115.44</v>
      </c>
      <c r="F8" s="21">
        <v>11937.52</v>
      </c>
    </row>
    <row r="9" spans="2:11" x14ac:dyDescent="0.25">
      <c r="B9" s="1" t="s">
        <v>2</v>
      </c>
      <c r="C9" s="21">
        <f>C7-C8</f>
        <v>1405</v>
      </c>
      <c r="D9" s="21">
        <f t="shared" ref="D9:F9" si="1">D7-D8</f>
        <v>2037.8000000000011</v>
      </c>
      <c r="E9" s="21">
        <f t="shared" si="1"/>
        <v>2405.25</v>
      </c>
      <c r="F9" s="21">
        <f t="shared" si="1"/>
        <v>2838.51</v>
      </c>
    </row>
    <row r="10" spans="2:11" x14ac:dyDescent="0.25">
      <c r="B10" s="1" t="s">
        <v>4</v>
      </c>
      <c r="C10" s="21">
        <v>766</v>
      </c>
      <c r="D10" s="21">
        <v>1298.24</v>
      </c>
      <c r="E10" s="21">
        <v>1532.33</v>
      </c>
      <c r="F10" s="21">
        <v>1808.35</v>
      </c>
    </row>
    <row r="11" spans="2:11" x14ac:dyDescent="0.25">
      <c r="B11" s="13" t="s">
        <v>44</v>
      </c>
      <c r="C11" s="21">
        <v>-15</v>
      </c>
      <c r="D11" s="21">
        <v>-25.42</v>
      </c>
      <c r="E11" s="21">
        <v>-30.01</v>
      </c>
      <c r="F11" s="21">
        <v>-35.409999999999997</v>
      </c>
    </row>
    <row r="12" spans="2:11" x14ac:dyDescent="0.25">
      <c r="B12" s="1" t="s">
        <v>5</v>
      </c>
      <c r="C12" s="21">
        <f>C9-C10-C11</f>
        <v>654</v>
      </c>
      <c r="D12" s="21">
        <f t="shared" ref="D12:F12" si="2">D9-D10-D11</f>
        <v>764.98000000000104</v>
      </c>
      <c r="E12" s="21">
        <f t="shared" si="2"/>
        <v>902.93000000000006</v>
      </c>
      <c r="F12" s="21">
        <f t="shared" si="2"/>
        <v>1065.5700000000004</v>
      </c>
    </row>
    <row r="13" spans="2:11" x14ac:dyDescent="0.25">
      <c r="B13" s="13" t="s">
        <v>6</v>
      </c>
      <c r="C13" s="3">
        <f>$C$27</f>
        <v>0.29635258358662614</v>
      </c>
    </row>
    <row r="14" spans="2:11" ht="15.75" thickBot="1" x14ac:dyDescent="0.3">
      <c r="B14" s="14" t="s">
        <v>9</v>
      </c>
      <c r="C14" s="15">
        <f>C12*(1-$C$13)</f>
        <v>460.18541033434656</v>
      </c>
      <c r="D14" s="15">
        <f t="shared" ref="D14:F14" si="3">D12*(1-$C$13)</f>
        <v>538.27620060790355</v>
      </c>
      <c r="E14" s="15">
        <f t="shared" si="3"/>
        <v>635.3443617021278</v>
      </c>
      <c r="F14" s="15">
        <f t="shared" si="3"/>
        <v>749.7855775075991</v>
      </c>
    </row>
    <row r="15" spans="2:11" ht="15.75" thickTop="1" x14ac:dyDescent="0.25"/>
    <row r="16" spans="2:11" x14ac:dyDescent="0.25">
      <c r="B16" s="20" t="s">
        <v>8</v>
      </c>
      <c r="C16" s="20"/>
      <c r="D16" s="20"/>
      <c r="E16" s="20"/>
      <c r="F16" s="20"/>
    </row>
    <row r="17" spans="2:5" x14ac:dyDescent="0.25">
      <c r="B17" s="10" t="s">
        <v>15</v>
      </c>
      <c r="C17" s="11">
        <v>1</v>
      </c>
      <c r="D17" s="12">
        <f>C17+1</f>
        <v>2</v>
      </c>
      <c r="E17" s="12">
        <f t="shared" ref="E17" si="4">D17+1</f>
        <v>3</v>
      </c>
    </row>
    <row r="18" spans="2:5" x14ac:dyDescent="0.25">
      <c r="B18" s="1" t="s">
        <v>9</v>
      </c>
      <c r="C18" s="4">
        <f>D14</f>
        <v>538.27620060790355</v>
      </c>
      <c r="D18" s="4">
        <f t="shared" ref="D18:E18" si="5">E14</f>
        <v>635.3443617021278</v>
      </c>
      <c r="E18" s="4">
        <f t="shared" si="5"/>
        <v>749.7855775075991</v>
      </c>
    </row>
    <row r="19" spans="2:5" x14ac:dyDescent="0.25">
      <c r="B19" s="1" t="s">
        <v>3</v>
      </c>
      <c r="C19" s="4">
        <v>25.42</v>
      </c>
      <c r="D19" s="4">
        <v>30.01</v>
      </c>
      <c r="E19" s="4">
        <v>35.409999999999997</v>
      </c>
    </row>
    <row r="20" spans="2:5" x14ac:dyDescent="0.25">
      <c r="B20" s="13" t="s">
        <v>10</v>
      </c>
      <c r="C20" s="5">
        <v>0</v>
      </c>
      <c r="D20" s="5">
        <v>0</v>
      </c>
      <c r="E20" s="5">
        <v>0</v>
      </c>
    </row>
    <row r="21" spans="2:5" x14ac:dyDescent="0.25">
      <c r="B21" s="1" t="s">
        <v>11</v>
      </c>
      <c r="C21" s="4">
        <f>SUM(C18:C20)</f>
        <v>563.69620060790351</v>
      </c>
      <c r="D21" s="4">
        <f t="shared" ref="D21:E21" si="6">SUM(D18:D20)</f>
        <v>665.35436170212779</v>
      </c>
      <c r="E21" s="4">
        <f t="shared" si="6"/>
        <v>785.19557750759907</v>
      </c>
    </row>
    <row r="22" spans="2:5" x14ac:dyDescent="0.25">
      <c r="B22" s="1" t="s">
        <v>12</v>
      </c>
      <c r="C22" s="6">
        <f>C47</f>
        <v>5.7277391904092673E-2</v>
      </c>
    </row>
    <row r="23" spans="2:5" x14ac:dyDescent="0.25">
      <c r="B23" s="13" t="s">
        <v>13</v>
      </c>
      <c r="C23" s="4">
        <f>C21/(1+$C$22)^C17</f>
        <v>533.15828459428292</v>
      </c>
      <c r="D23" s="4">
        <f t="shared" ref="D23:E23" si="7">D21/(1+$C$22)^D17</f>
        <v>595.21671262360485</v>
      </c>
      <c r="E23" s="4">
        <f t="shared" si="7"/>
        <v>664.37152132045446</v>
      </c>
    </row>
    <row r="24" spans="2:5" x14ac:dyDescent="0.25">
      <c r="B24" s="1" t="s">
        <v>14</v>
      </c>
      <c r="C24" s="4">
        <f>SUM(C23:F23)</f>
        <v>1792.7465185383421</v>
      </c>
    </row>
    <row r="25" spans="2:5" x14ac:dyDescent="0.25">
      <c r="C25" s="4"/>
    </row>
    <row r="26" spans="2:5" x14ac:dyDescent="0.25">
      <c r="B26" s="20" t="s">
        <v>7</v>
      </c>
      <c r="C26" s="20"/>
    </row>
    <row r="27" spans="2:5" x14ac:dyDescent="0.25">
      <c r="B27" s="1" t="s">
        <v>6</v>
      </c>
      <c r="C27" s="2">
        <f>195/658</f>
        <v>0.29635258358662614</v>
      </c>
    </row>
    <row r="29" spans="2:5" x14ac:dyDescent="0.25">
      <c r="B29" s="20" t="s">
        <v>16</v>
      </c>
      <c r="C29" s="20"/>
    </row>
    <row r="30" spans="2:5" x14ac:dyDescent="0.25">
      <c r="B30" s="1" t="s">
        <v>17</v>
      </c>
      <c r="C30" s="1">
        <v>20</v>
      </c>
    </row>
    <row r="31" spans="2:5" x14ac:dyDescent="0.25">
      <c r="B31" s="1" t="s">
        <v>18</v>
      </c>
      <c r="C31" s="4">
        <v>1000</v>
      </c>
    </row>
    <row r="32" spans="2:5" x14ac:dyDescent="0.25">
      <c r="B32" s="1" t="s">
        <v>19</v>
      </c>
      <c r="C32" s="6">
        <v>4.7500000000000001E-2</v>
      </c>
    </row>
    <row r="33" spans="2:3" x14ac:dyDescent="0.25">
      <c r="B33" s="1" t="s">
        <v>6</v>
      </c>
      <c r="C33" s="3">
        <f>C27</f>
        <v>0.29635258358662614</v>
      </c>
    </row>
    <row r="34" spans="2:3" x14ac:dyDescent="0.25">
      <c r="B34" s="1" t="s">
        <v>20</v>
      </c>
      <c r="C34" s="6">
        <f>C32*(1-C33)</f>
        <v>3.342325227963526E-2</v>
      </c>
    </row>
    <row r="35" spans="2:3" x14ac:dyDescent="0.25">
      <c r="B35" s="1" t="s">
        <v>28</v>
      </c>
      <c r="C35" s="6">
        <v>3.15E-2</v>
      </c>
    </row>
    <row r="36" spans="2:3" x14ac:dyDescent="0.25">
      <c r="B36" s="1" t="s">
        <v>29</v>
      </c>
      <c r="C36" s="6">
        <v>0.03</v>
      </c>
    </row>
    <row r="37" spans="2:3" x14ac:dyDescent="0.25">
      <c r="B37" s="1" t="s">
        <v>30</v>
      </c>
      <c r="C37" s="1">
        <v>1.05</v>
      </c>
    </row>
    <row r="38" spans="2:3" x14ac:dyDescent="0.25">
      <c r="B38" s="1" t="s">
        <v>21</v>
      </c>
      <c r="C38" s="6">
        <f>C35+(C37*C36)</f>
        <v>6.3E-2</v>
      </c>
    </row>
    <row r="40" spans="2:3" x14ac:dyDescent="0.25">
      <c r="B40" s="1" t="s">
        <v>22</v>
      </c>
      <c r="C40" s="4">
        <v>4798</v>
      </c>
    </row>
    <row r="41" spans="2:3" x14ac:dyDescent="0.25">
      <c r="B41" s="13" t="s">
        <v>23</v>
      </c>
      <c r="C41" s="4">
        <f>C31*C30</f>
        <v>20000</v>
      </c>
    </row>
    <row r="42" spans="2:3" x14ac:dyDescent="0.25">
      <c r="B42" s="1" t="s">
        <v>24</v>
      </c>
      <c r="C42" s="4">
        <f>C40+C41</f>
        <v>24798</v>
      </c>
    </row>
    <row r="44" spans="2:3" x14ac:dyDescent="0.25">
      <c r="B44" s="1" t="s">
        <v>25</v>
      </c>
      <c r="C44" s="7">
        <f>C40/C42</f>
        <v>0.19348334543108314</v>
      </c>
    </row>
    <row r="45" spans="2:3" x14ac:dyDescent="0.25">
      <c r="B45" s="1" t="s">
        <v>26</v>
      </c>
      <c r="C45" s="7">
        <f>C41/C42</f>
        <v>0.80651665456891686</v>
      </c>
    </row>
    <row r="47" spans="2:3" x14ac:dyDescent="0.25">
      <c r="B47" s="9" t="s">
        <v>27</v>
      </c>
      <c r="C47" s="16">
        <f>(C34*C44)+(C38*C45)</f>
        <v>5.7277391904092673E-2</v>
      </c>
    </row>
    <row r="49" spans="2:3" x14ac:dyDescent="0.25">
      <c r="B49" s="19" t="s">
        <v>43</v>
      </c>
      <c r="C49" s="19"/>
    </row>
    <row r="50" spans="2:3" x14ac:dyDescent="0.25">
      <c r="B50" s="20" t="s">
        <v>35</v>
      </c>
      <c r="C50" s="20"/>
    </row>
    <row r="51" spans="2:3" x14ac:dyDescent="0.25">
      <c r="B51" s="1" t="s">
        <v>32</v>
      </c>
      <c r="C51" s="3">
        <v>0.04</v>
      </c>
    </row>
    <row r="52" spans="2:3" x14ac:dyDescent="0.25">
      <c r="B52" s="1" t="s">
        <v>27</v>
      </c>
      <c r="C52" s="6">
        <f>C47</f>
        <v>5.7277391904092673E-2</v>
      </c>
    </row>
    <row r="53" spans="2:3" x14ac:dyDescent="0.25">
      <c r="B53" s="1" t="s">
        <v>33</v>
      </c>
      <c r="C53" s="4">
        <f>E23*(1+C51)</f>
        <v>690.9463821732727</v>
      </c>
    </row>
    <row r="54" spans="2:3" x14ac:dyDescent="0.25">
      <c r="B54" s="1" t="s">
        <v>31</v>
      </c>
      <c r="C54" s="8">
        <f>C53/(C52-C51)</f>
        <v>39991.358997280207</v>
      </c>
    </row>
    <row r="55" spans="2:3" x14ac:dyDescent="0.25">
      <c r="B55" s="13" t="s">
        <v>34</v>
      </c>
      <c r="C55" s="8">
        <f>C54/(1+C52)^E17</f>
        <v>33837.582352453283</v>
      </c>
    </row>
    <row r="56" spans="2:3" x14ac:dyDescent="0.25">
      <c r="B56" s="1" t="s">
        <v>14</v>
      </c>
      <c r="C56" s="4">
        <f>C24</f>
        <v>1792.7465185383421</v>
      </c>
    </row>
    <row r="57" spans="2:3" x14ac:dyDescent="0.25">
      <c r="B57" s="1" t="s">
        <v>36</v>
      </c>
      <c r="C57" s="8">
        <f>C55+C56</f>
        <v>35630.328870991623</v>
      </c>
    </row>
    <row r="58" spans="2:3" x14ac:dyDescent="0.25">
      <c r="B58" s="13" t="s">
        <v>37</v>
      </c>
      <c r="C58" s="8">
        <f>C40</f>
        <v>4798</v>
      </c>
    </row>
    <row r="59" spans="2:3" x14ac:dyDescent="0.25">
      <c r="B59" s="1" t="s">
        <v>38</v>
      </c>
      <c r="C59" s="8">
        <f>C57-C58</f>
        <v>30832.328870991623</v>
      </c>
    </row>
    <row r="60" spans="2:3" x14ac:dyDescent="0.25">
      <c r="B60" s="1" t="s">
        <v>39</v>
      </c>
      <c r="C60" s="1">
        <f>C31</f>
        <v>1000</v>
      </c>
    </row>
    <row r="61" spans="2:3" ht="15.75" thickBot="1" x14ac:dyDescent="0.3">
      <c r="B61" s="14" t="s">
        <v>40</v>
      </c>
      <c r="C61" s="17">
        <f>C59/C60</f>
        <v>30.832328870991624</v>
      </c>
    </row>
    <row r="62" spans="2:3" ht="15.75" thickTop="1" x14ac:dyDescent="0.25"/>
    <row r="64" spans="2:3" x14ac:dyDescent="0.25">
      <c r="B64" s="1" t="s">
        <v>49</v>
      </c>
    </row>
    <row r="65" spans="2:3" x14ac:dyDescent="0.25">
      <c r="B65" s="1" t="s">
        <v>50</v>
      </c>
    </row>
    <row r="66" spans="2:3" x14ac:dyDescent="0.25">
      <c r="B66" s="1" t="s">
        <v>51</v>
      </c>
      <c r="C66" s="1">
        <v>45770</v>
      </c>
    </row>
    <row r="67" spans="2:3" x14ac:dyDescent="0.25">
      <c r="B67" s="1" t="s">
        <v>52</v>
      </c>
      <c r="C67" s="1">
        <f>1520*4</f>
        <v>6080</v>
      </c>
    </row>
    <row r="68" spans="2:3" x14ac:dyDescent="0.25">
      <c r="B68" s="1" t="s">
        <v>55</v>
      </c>
      <c r="C68" s="4">
        <f>C66/C67</f>
        <v>7.5279605263157894</v>
      </c>
    </row>
    <row r="69" spans="2:3" x14ac:dyDescent="0.25">
      <c r="B69" s="1" t="s">
        <v>53</v>
      </c>
      <c r="C69" s="1">
        <v>4059</v>
      </c>
    </row>
    <row r="70" spans="2:3" x14ac:dyDescent="0.25">
      <c r="B70" s="1" t="s">
        <v>54</v>
      </c>
      <c r="C70" s="4">
        <f>C69*C68</f>
        <v>30555.99177631579</v>
      </c>
    </row>
    <row r="71" spans="2:3" x14ac:dyDescent="0.25">
      <c r="B71" s="1" t="s">
        <v>56</v>
      </c>
      <c r="C71" s="8">
        <f>C70/C31</f>
        <v>30.555991776315789</v>
      </c>
    </row>
    <row r="73" spans="2:3" x14ac:dyDescent="0.25">
      <c r="B73" s="1" t="s">
        <v>57</v>
      </c>
    </row>
    <row r="74" spans="2:3" x14ac:dyDescent="0.25">
      <c r="B74" s="1" t="s">
        <v>50</v>
      </c>
    </row>
    <row r="75" spans="2:3" x14ac:dyDescent="0.25">
      <c r="B75" s="1" t="s">
        <v>51</v>
      </c>
      <c r="C75" s="21">
        <f>C66</f>
        <v>45770</v>
      </c>
    </row>
    <row r="76" spans="2:3" x14ac:dyDescent="0.25">
      <c r="B76" s="1" t="s">
        <v>41</v>
      </c>
      <c r="C76" s="1">
        <v>983</v>
      </c>
    </row>
    <row r="77" spans="2:3" x14ac:dyDescent="0.25">
      <c r="B77" s="1" t="s">
        <v>58</v>
      </c>
      <c r="C77" s="8">
        <f>C75/C76</f>
        <v>46.561546286876904</v>
      </c>
    </row>
    <row r="78" spans="2:3" x14ac:dyDescent="0.25">
      <c r="B78" s="1" t="s">
        <v>59</v>
      </c>
      <c r="C78" s="1">
        <v>463</v>
      </c>
    </row>
    <row r="79" spans="2:3" x14ac:dyDescent="0.25">
      <c r="B79" s="1" t="s">
        <v>54</v>
      </c>
      <c r="C79" s="21">
        <f>C78*C77</f>
        <v>21557.995930824007</v>
      </c>
    </row>
    <row r="80" spans="2:3" x14ac:dyDescent="0.25">
      <c r="B80" s="1" t="s">
        <v>56</v>
      </c>
      <c r="C80" s="22">
        <f>C79/C31</f>
        <v>21.557995930824006</v>
      </c>
    </row>
    <row r="82" spans="1:3" x14ac:dyDescent="0.25">
      <c r="B82" s="1" t="s">
        <v>60</v>
      </c>
    </row>
    <row r="83" spans="1:3" x14ac:dyDescent="0.25">
      <c r="B83" s="1" t="s">
        <v>50</v>
      </c>
    </row>
    <row r="84" spans="1:3" x14ac:dyDescent="0.25">
      <c r="B84" s="1" t="s">
        <v>36</v>
      </c>
      <c r="C84" s="22">
        <v>68768</v>
      </c>
    </row>
    <row r="85" spans="1:3" x14ac:dyDescent="0.25">
      <c r="B85" s="1" t="s">
        <v>61</v>
      </c>
      <c r="C85" s="1">
        <v>1539</v>
      </c>
    </row>
    <row r="86" spans="1:3" x14ac:dyDescent="0.25">
      <c r="B86" s="1" t="s">
        <v>62</v>
      </c>
      <c r="C86" s="22">
        <f>C84/C85</f>
        <v>44.683560753736195</v>
      </c>
    </row>
    <row r="87" spans="1:3" x14ac:dyDescent="0.25">
      <c r="B87" s="1" t="s">
        <v>63</v>
      </c>
      <c r="C87" s="1">
        <f>654+15</f>
        <v>669</v>
      </c>
    </row>
    <row r="88" spans="1:3" x14ac:dyDescent="0.25">
      <c r="B88" s="1" t="s">
        <v>64</v>
      </c>
      <c r="C88" s="22">
        <f>C86*C87</f>
        <v>29893.302144249516</v>
      </c>
    </row>
    <row r="89" spans="1:3" x14ac:dyDescent="0.25">
      <c r="B89" s="1" t="s">
        <v>37</v>
      </c>
      <c r="C89" s="1">
        <v>3509</v>
      </c>
    </row>
    <row r="90" spans="1:3" x14ac:dyDescent="0.25">
      <c r="B90" s="1" t="s">
        <v>65</v>
      </c>
      <c r="C90" s="1">
        <v>937</v>
      </c>
    </row>
    <row r="91" spans="1:3" x14ac:dyDescent="0.25">
      <c r="B91" s="1" t="s">
        <v>51</v>
      </c>
      <c r="C91" s="22">
        <f>C88-C89+C90</f>
        <v>27321.302144249516</v>
      </c>
    </row>
    <row r="92" spans="1:3" x14ac:dyDescent="0.25">
      <c r="B92" s="1" t="s">
        <v>66</v>
      </c>
      <c r="C92" s="22">
        <f>C91/C60</f>
        <v>27.321302144249515</v>
      </c>
    </row>
    <row r="94" spans="1:3" x14ac:dyDescent="0.25">
      <c r="B94" s="19" t="s">
        <v>47</v>
      </c>
      <c r="C94" s="19"/>
    </row>
    <row r="95" spans="1:3" x14ac:dyDescent="0.25">
      <c r="B95" s="9" t="s">
        <v>67</v>
      </c>
      <c r="C95" s="9" t="s">
        <v>40</v>
      </c>
    </row>
    <row r="96" spans="1:3" x14ac:dyDescent="0.25">
      <c r="A96" s="1">
        <v>1</v>
      </c>
      <c r="B96" s="1" t="s">
        <v>68</v>
      </c>
      <c r="C96" s="4">
        <f>C61</f>
        <v>30.832328870991624</v>
      </c>
    </row>
    <row r="97" spans="1:3" x14ac:dyDescent="0.25">
      <c r="A97" s="1">
        <f>A96+1</f>
        <v>2</v>
      </c>
      <c r="B97" s="1" t="s">
        <v>55</v>
      </c>
      <c r="C97" s="4">
        <f>C71</f>
        <v>30.555991776315789</v>
      </c>
    </row>
    <row r="98" spans="1:3" x14ac:dyDescent="0.25">
      <c r="A98" s="1">
        <f t="shared" ref="A98:A99" si="8">A97+1</f>
        <v>3</v>
      </c>
      <c r="B98" s="1" t="s">
        <v>58</v>
      </c>
      <c r="C98" s="4">
        <f>C80</f>
        <v>21.557995930824006</v>
      </c>
    </row>
    <row r="99" spans="1:3" x14ac:dyDescent="0.25">
      <c r="A99" s="1">
        <f t="shared" si="8"/>
        <v>4</v>
      </c>
      <c r="B99" s="1" t="s">
        <v>62</v>
      </c>
      <c r="C99" s="4">
        <f>C92</f>
        <v>27.321302144249515</v>
      </c>
    </row>
    <row r="100" spans="1:3" x14ac:dyDescent="0.25">
      <c r="B100" s="1" t="s">
        <v>69</v>
      </c>
      <c r="C100" s="4">
        <f>AVERAGE(C96:C99)</f>
        <v>27.566904680595233</v>
      </c>
    </row>
  </sheetData>
  <mergeCells count="8">
    <mergeCell ref="B94:C94"/>
    <mergeCell ref="B50:C50"/>
    <mergeCell ref="B4:F4"/>
    <mergeCell ref="B5:F5"/>
    <mergeCell ref="B26:C26"/>
    <mergeCell ref="B29:C29"/>
    <mergeCell ref="B49:C49"/>
    <mergeCell ref="B16:F1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"/>
  <sheetViews>
    <sheetView tabSelected="1" workbookViewId="0">
      <selection activeCell="C7" sqref="C7"/>
    </sheetView>
  </sheetViews>
  <sheetFormatPr defaultRowHeight="15" x14ac:dyDescent="0.25"/>
  <cols>
    <col min="1" max="1" width="9.140625" style="1"/>
    <col min="2" max="2" width="22" style="1" bestFit="1" customWidth="1"/>
    <col min="3" max="3" width="15.42578125" style="1" bestFit="1" customWidth="1"/>
    <col min="4" max="4" width="12.5703125" style="1" bestFit="1" customWidth="1"/>
    <col min="5" max="16384" width="9.140625" style="1"/>
  </cols>
  <sheetData>
    <row r="3" spans="2:4" x14ac:dyDescent="0.25">
      <c r="B3" s="11"/>
      <c r="C3" s="11" t="s">
        <v>70</v>
      </c>
      <c r="D3" s="11" t="s">
        <v>71</v>
      </c>
    </row>
    <row r="4" spans="2:4" x14ac:dyDescent="0.25">
      <c r="B4" s="1" t="s">
        <v>72</v>
      </c>
      <c r="C4" s="24">
        <v>0.4</v>
      </c>
      <c r="D4" s="23">
        <v>13000</v>
      </c>
    </row>
    <row r="5" spans="2:4" x14ac:dyDescent="0.25">
      <c r="B5" s="1" t="s">
        <v>73</v>
      </c>
      <c r="C5" s="24">
        <v>0.5</v>
      </c>
      <c r="D5" s="23">
        <v>15000</v>
      </c>
    </row>
    <row r="6" spans="2:4" x14ac:dyDescent="0.25">
      <c r="B6" s="1" t="s">
        <v>74</v>
      </c>
      <c r="C6" s="24">
        <v>0.85</v>
      </c>
      <c r="D6" s="23">
        <v>14000</v>
      </c>
    </row>
    <row r="7" spans="2:4" x14ac:dyDescent="0.25">
      <c r="B7" s="1" t="s">
        <v>75</v>
      </c>
      <c r="C7" s="24">
        <v>0.57999999999999996</v>
      </c>
      <c r="D7" s="23">
        <v>11000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Valuation</vt:lpstr>
      <vt:lpstr>Albany 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 6</dc:creator>
  <cp:lastModifiedBy>MUHOHO KAMAU</cp:lastModifiedBy>
  <dcterms:created xsi:type="dcterms:W3CDTF">2019-10-09T13:21:02Z</dcterms:created>
  <dcterms:modified xsi:type="dcterms:W3CDTF">2019-10-12T09:17:21Z</dcterms:modified>
</cp:coreProperties>
</file>